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3df90090d4e24445/Documents(1)/VOTERSOPINION/NORTH MIAMI BEACH/DARWIN WILLIAMS/"/>
    </mc:Choice>
  </mc:AlternateContent>
  <xr:revisionPtr revIDLastSave="0" documentId="8_{44358C32-1171-4389-8282-C9917A8ED857}" xr6:coauthVersionLast="47" xr6:coauthVersionMax="47" xr10:uidLastSave="{00000000-0000-0000-0000-000000000000}"/>
  <bookViews>
    <workbookView xWindow="-120" yWindow="-120" windowWidth="29040" windowHeight="15720" tabRatio="500" xr2:uid="{00000000-000D-0000-FFFF-FFFF00000000}"/>
  </bookViews>
  <sheets>
    <sheet name="Summary" sheetId="1" r:id="rId1"/>
    <sheet name="Detail" sheetId="2" r:id="rId2"/>
    <sheet name="Source &amp; Methodolog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0" i="2" l="1"/>
  <c r="F19" i="2"/>
  <c r="G19" i="2" s="1"/>
  <c r="E19" i="2"/>
  <c r="E18" i="2"/>
  <c r="G18" i="2" s="1"/>
  <c r="G17" i="2"/>
  <c r="F17" i="2"/>
  <c r="E17" i="2"/>
  <c r="F16" i="2"/>
  <c r="E16" i="2"/>
  <c r="G16" i="2" s="1"/>
  <c r="G15" i="2"/>
  <c r="F14" i="2"/>
  <c r="E14" i="2"/>
  <c r="G14" i="2" s="1"/>
  <c r="F13" i="2"/>
  <c r="E13" i="2"/>
  <c r="G13" i="2" s="1"/>
  <c r="F12" i="2"/>
  <c r="G12" i="2" s="1"/>
  <c r="E12" i="2"/>
  <c r="F11" i="2"/>
  <c r="G11" i="2" s="1"/>
  <c r="E11" i="2"/>
  <c r="F10" i="2"/>
  <c r="E10" i="2"/>
  <c r="G10" i="2" s="1"/>
  <c r="F9" i="2"/>
  <c r="E9" i="2"/>
  <c r="G9" i="2" s="1"/>
  <c r="F8" i="2"/>
  <c r="G8" i="2" s="1"/>
  <c r="E8" i="2"/>
  <c r="F7" i="2"/>
  <c r="G7" i="2" s="1"/>
  <c r="E7" i="2"/>
  <c r="F6" i="2"/>
  <c r="E6" i="2"/>
  <c r="G6" i="2" s="1"/>
  <c r="F5" i="2"/>
  <c r="E5" i="2"/>
  <c r="G5" i="2" s="1"/>
  <c r="F4" i="2"/>
  <c r="F20" i="2" s="1"/>
  <c r="E4" i="2"/>
  <c r="E20" i="2" s="1"/>
  <c r="D13" i="1"/>
  <c r="D12" i="1"/>
  <c r="G4" i="2" l="1"/>
  <c r="G20" i="2" s="1"/>
  <c r="D14" i="1"/>
  <c r="D15" i="1"/>
  <c r="D16" i="1" l="1"/>
  <c r="D18" i="1" s="1"/>
</calcChain>
</file>

<file path=xl/sharedStrings.xml><?xml version="1.0" encoding="utf-8"?>
<sst xmlns="http://schemas.openxmlformats.org/spreadsheetml/2006/main" count="124" uniqueCount="96">
  <si>
    <t>CITY OF NORTH MIAMI BEACH</t>
  </si>
  <si>
    <t>FY 2026-2027 Organizational Restructuring — Position Elimination Cost Savings Summary</t>
  </si>
  <si>
    <t>Prepared for: Mayor and City Commission   |   Prepared by: HR &amp; Risk Management Department</t>
  </si>
  <si>
    <t>Date:</t>
  </si>
  <si>
    <t>June __, 2026</t>
  </si>
  <si>
    <t>KEY ASSUMPTIONS</t>
  </si>
  <si>
    <t>Benefits / Burden Load Rate (FICA, health, life, etc.  % of base salary)</t>
  </si>
  <si>
    <t>401(a) Employer Contribution Rate (% of base salary)</t>
  </si>
  <si>
    <t>Per City's 401(a) plan — confirmed 10% employer contribution</t>
  </si>
  <si>
    <t>Salary Source</t>
  </si>
  <si>
    <t>Tyler Munis; actual salary</t>
  </si>
  <si>
    <t>CITYWIDE TOTALS</t>
  </si>
  <si>
    <t>Total Positions Eliminated</t>
  </si>
  <si>
    <t>Total Annual Base Salary Savings</t>
  </si>
  <si>
    <t>Total Annual Benefits Savings (FICA/health/etc.)</t>
  </si>
  <si>
    <t>Total Annual 401(a) Employer Contribution Savings (14 positions)</t>
  </si>
  <si>
    <t>TOTAL ANNUAL SAVINGS (excludes pension actuarial cost — see note below)</t>
  </si>
  <si>
    <t>Memo-Stated Target Savings (City Manager Memo)</t>
  </si>
  <si>
    <t>Variance vs. Memo Target</t>
  </si>
  <si>
    <t>⚠ 2 of the 16 positions (Operations Manager I; Grants &amp; Special Projects Manager) participate in the General Employee Pension Plan, not the 401(a). Per Sec. 4.02(a) of the Pension Plan ordinance, the City's contribution rate is set annually by the Plan actuary (not a fixed % in the ordinance) and is flagged as TBD on the Detail tab rather than included above.</t>
  </si>
  <si>
    <t>Note: Per the City Manager's memorandum, position eliminations are projected to generate annual savings exceeding $2 million. Salary figures below default to the FY 2025-26 Pay Plan Policy grade midpoint for each classification; replace with actual incumbent salary where known for a precise figure. Benefits load rate is a placeholder pending the City's actual current rate. 401(a) employer contribution is fixed at 10% of base salary per City policy.</t>
  </si>
  <si>
    <t>CITY OF NORTH MIAMI BEACH — POSITION ELIMINATION DETAIL</t>
  </si>
  <si>
    <t>Salaries default to FY 2025-26 Pay Plan Policy grade midpoints if the position has been vacant for an extended period; otherwise, the actual incumbent salary is reflected. Benefits load rate (Summary tab) is a placeholder. Retirement plan cost is 10% (401(a)) for Benefit Tier 1-2 positions; for Tier 3 positions (General Employee Pension Plan), the City's actuarially-determined contribution rate is flagged TBD per Sec. 4.02(a) of the Pension Plan ordinance, unable to locate at the time of this draft.</t>
  </si>
  <si>
    <t>Position Title</t>
  </si>
  <si>
    <t>Department</t>
  </si>
  <si>
    <t>Pay Grade
(FY25-26 Pay Plan)</t>
  </si>
  <si>
    <t>Annual Base Salary
(Grade Midpoint default)</t>
  </si>
  <si>
    <t>Benefits Load
(Base x Rate)</t>
  </si>
  <si>
    <t>Retirement Plan
Cost</t>
  </si>
  <si>
    <t>Total Annual
Cost Eliminated</t>
  </si>
  <si>
    <t>Retirement
Plan Type</t>
  </si>
  <si>
    <t>Notes / Source</t>
  </si>
  <si>
    <t>Assistant Chief Information Officer</t>
  </si>
  <si>
    <t>Information Technology</t>
  </si>
  <si>
    <t>23</t>
  </si>
  <si>
    <t>401(a)</t>
  </si>
  <si>
    <t>Pay Plan classification: Assistant CIO (Grade 23, Benefit Tier 2); min $103,207 / max $154,811</t>
  </si>
  <si>
    <t>Assistant Director, Community Development</t>
  </si>
  <si>
    <t>Community Development</t>
  </si>
  <si>
    <t xml:space="preserve">Pay Plan classification: Assistant Director, Community Development (Grade 23, Benefit Tier 2); min $103,207 / max $154,811 </t>
  </si>
  <si>
    <t>Assistant Director, Operations &amp; Maintenance</t>
  </si>
  <si>
    <t>Public Utilities</t>
  </si>
  <si>
    <t>Pay Plan classification: Assistant Director, Operations &amp; Maintenance (Grade 23, Benefit Tier 2); min $103,207 / max $154,811</t>
  </si>
  <si>
    <t>Assistant Director, Public Works</t>
  </si>
  <si>
    <t>Public Works</t>
  </si>
  <si>
    <t xml:space="preserve">Pay Plan classification: Assistant Director, Public Works (Grade 23, Benefit Tier 2); min $103,207 / max $154,811 </t>
  </si>
  <si>
    <t>Assistant Risk Management Director</t>
  </si>
  <si>
    <t>Human Resources</t>
  </si>
  <si>
    <t>22</t>
  </si>
  <si>
    <t xml:space="preserve">Pay Plan classification: Assistant Director, Human Resources (Grade 22, Benefit Tier 2); min $98,293 / max $147,439 </t>
  </si>
  <si>
    <t>Chief of Staff</t>
  </si>
  <si>
    <t>City Manager's Office</t>
  </si>
  <si>
    <t>25</t>
  </si>
  <si>
    <t xml:space="preserve">Pay Plan classification: Chief of Staff (Grade 25, Benefit Tier 2); min $113,786 / max $170,679 </t>
  </si>
  <si>
    <t>Chief Information Officer</t>
  </si>
  <si>
    <t>D3</t>
  </si>
  <si>
    <t>Pay Plan classification: Chief Information Officer (Grade D3, Benefit Tier 1); min $137,394 / max $197,216</t>
  </si>
  <si>
    <t>Deputy Director, Library Services</t>
  </si>
  <si>
    <t>Library Services</t>
  </si>
  <si>
    <t>21</t>
  </si>
  <si>
    <t xml:space="preserve">Pay Plan classification: Deputy Director, Library (Grade 21, Benefit Tier 2); min $93,612 / max $140,418 </t>
  </si>
  <si>
    <t>Deputy Director, Parks and Recreation</t>
  </si>
  <si>
    <t>Parks and Recreation</t>
  </si>
  <si>
    <t xml:space="preserve">Pay Plan classification: Deputy Director, Parks &amp; Recreation (Grade 23, Benefit Tier 2); min $103,207 / max $154,811 </t>
  </si>
  <si>
    <t>Deputy Director, Public Utilities</t>
  </si>
  <si>
    <t xml:space="preserve">Pay Plan classification: Deputy Director, Public Utility (Grade 23, Benefit Tier 2); min $103,207 / max $154,811 </t>
  </si>
  <si>
    <t>Director, Financial Services</t>
  </si>
  <si>
    <t>Financial Services</t>
  </si>
  <si>
    <t>D2</t>
  </si>
  <si>
    <t xml:space="preserve">Pay Plan classification: Finance Director (Grade D2, Benefit Tier 1); min $132,871 / max $190,723 </t>
  </si>
  <si>
    <t>Operations Manager I (part-time), Public Works</t>
  </si>
  <si>
    <t>14</t>
  </si>
  <si>
    <t>n/a</t>
  </si>
  <si>
    <t>Pay Plan classification: Operations Manager I (Grade 14, Benefit Tier 3); min $66,528 / max $99,792 
(PART TIME EMPLOYEE)</t>
  </si>
  <si>
    <t>Public Affairs Manager, Public Utilities</t>
  </si>
  <si>
    <t xml:space="preserve">Pay Plan classification: Public Affairs Manager (Grade 21, Benefit Tier 2); min $93,612 / max $140,418 </t>
  </si>
  <si>
    <t>Senior Management Analyst, City Manager's Office</t>
  </si>
  <si>
    <t xml:space="preserve">Pay Plan classification: Senior Management Analyst (Grade 21, Benefit Tier 2); min $93,612 / max $140,418 </t>
  </si>
  <si>
    <t>Special Projects Manager/Grants, Financial Services</t>
  </si>
  <si>
    <t>19</t>
  </si>
  <si>
    <t>TBD
Actuarial Rate</t>
  </si>
  <si>
    <t>Pension</t>
  </si>
  <si>
    <t xml:space="preserve">Pay Plan classification: Grants &amp; Special Projects Manager (Grade 19, Benefit Tier 3); min $84,909 / max $127,363 </t>
  </si>
  <si>
    <t>Strategy and Innovation Manager, Public Works</t>
  </si>
  <si>
    <t xml:space="preserve">Pay Plan classification: Strategy and Innovation Manager (Grade 21, Benefit Tier 2); min $93,612 / max $140,418 </t>
  </si>
  <si>
    <t>TOTAL — 16 POSITIONS</t>
  </si>
  <si>
    <t>SOURCE &amp; METHODOLOGY NOTES</t>
  </si>
  <si>
    <t>1. Source document: City Manager memorandum to Mayor and City Commission, "Fiscal Challenges, Organizational Restructuring, and Position Eliminations," dated June __, 2026.</t>
  </si>
  <si>
    <t>2. The memo identifies the elimination of 14 executive/senior management positions projected to generate annual savings exceeding $2,000,000.</t>
  </si>
  <si>
    <t xml:space="preserve">3. Salaries default to FY 2025-26 Pay Plan Policy grade midpoints if the position has been vacant for an extended period (90+ days); otherwise, the actual incumbent salary is reflected. </t>
  </si>
  <si>
    <t>4. Benefits/burden load rate (Summary tab) covers items such as FICA/Medicare, health/dental/vision insurance, workers' compensation, and life/LTD insurance. This rate is NOT separately published in the FY 2025-26 Pay Plan Policy and is carried as a placeholder (35%) pending the City's actual current rate.</t>
  </si>
  <si>
    <t>5. Retirement plan determination: each position's Benefit Tier (1-4) is taken from the FY 2025-26 Pay Plan Policy and cross-referenced against the "Benefit Tiers (with new longevity 06-04-24)" document, which states that Tier I and Tier II positions have "Management Retirement Closed for New Hires... Defined Contribution/401(a)" pension eligibility, while Tier III positions have "General Employee Pension" eligibility under the Retirement Plan for General Employees (as amended through Ord. 2022-07).</t>
  </si>
  <si>
    <t>6. For the 13 positions in Benefit Tier 1-2, the City's 401(a) employer contribution is calculated at a fixed 10% of base salary, consistent with City policy.</t>
  </si>
  <si>
    <t>7. For the 2 positions in Benefit Tier 3 (Operations Manager I; Grants &amp; Special Projects Manager), the position participates in the General Employee Pension Plan rather than the 401(a). Per Sec. 4.01(b) of the Pension Plan ordinance, the EMPLOYEE contribution is a fixed 7% of basic annual compensation; however, Sec. 4.02(a) states only that the City's contribution is "as required by State Statute," i.e., set annually by the Plan's actuary based on the Plan's funding status — no fixed City contribution percentage is stated in the ordinance. Accordingly, the City's pension cost for these 2 positions is shown on the Detail tab as "TBD — Actuarial Rate" and is excluded from the auto-summed retirement cost and total savings figures, pending the actuary's current employer contribution rate.</t>
  </si>
  <si>
    <t>8. Once actual salaries, the confirmed benefits rate, and the actuarial employer pension contribution rate are entered, the Detail and Summary tabs will recalculate automatically and the variance against the memo's stated $2M target will update in real time.</t>
  </si>
  <si>
    <t>9. No position was selected based on the performance, tenure, leave status, or personal circumstances of any individual employee, consistent with the City Manager's memorandum.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</si>
</sst>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quot;($&quot;#,##0\);\-"/>
  </numFmts>
  <fonts count="18" x14ac:knownFonts="1">
    <font>
      <sz val="11"/>
      <color theme="1"/>
      <name val="Calibri"/>
      <family val="2"/>
      <charset val="1"/>
    </font>
    <font>
      <b/>
      <sz val="18"/>
      <color rgb="FFFFFFFF"/>
      <name val="Arial"/>
      <charset val="1"/>
    </font>
    <font>
      <b/>
      <sz val="12"/>
      <color rgb="FF003366"/>
      <name val="Arial"/>
      <charset val="1"/>
    </font>
    <font>
      <i/>
      <sz val="10"/>
      <color rgb="FF555555"/>
      <name val="Arial"/>
      <charset val="1"/>
    </font>
    <font>
      <b/>
      <sz val="10"/>
      <name val="Arial"/>
      <charset val="1"/>
    </font>
    <font>
      <sz val="10"/>
      <color rgb="FF0000FF"/>
      <name val="Arial"/>
      <charset val="1"/>
    </font>
    <font>
      <b/>
      <sz val="11"/>
      <color rgb="FFFFFFFF"/>
      <name val="Arial"/>
      <charset val="1"/>
    </font>
    <font>
      <b/>
      <sz val="10"/>
      <color rgb="FF0000FF"/>
      <name val="Arial"/>
      <charset val="1"/>
    </font>
    <font>
      <i/>
      <sz val="8"/>
      <color rgb="FF808080"/>
      <name val="Arial"/>
      <charset val="1"/>
    </font>
    <font>
      <i/>
      <sz val="10"/>
      <color rgb="FF808080"/>
      <name val="Arial"/>
      <charset val="1"/>
    </font>
    <font>
      <sz val="10"/>
      <name val="Arial"/>
      <charset val="1"/>
    </font>
    <font>
      <b/>
      <sz val="11"/>
      <color rgb="FF003366"/>
      <name val="Arial"/>
      <charset val="1"/>
    </font>
    <font>
      <b/>
      <sz val="9"/>
      <color rgb="FF9C6500"/>
      <name val="Arial"/>
      <charset val="1"/>
    </font>
    <font>
      <i/>
      <sz val="9"/>
      <color rgb="FF555555"/>
      <name val="Arial"/>
      <charset val="1"/>
    </font>
    <font>
      <b/>
      <sz val="14"/>
      <color rgb="FFFFFFFF"/>
      <name val="Arial"/>
      <charset val="1"/>
    </font>
    <font>
      <i/>
      <sz val="9"/>
      <color rgb="FF9C6500"/>
      <name val="Arial"/>
      <charset val="1"/>
    </font>
    <font>
      <b/>
      <sz val="10"/>
      <color rgb="FFFFFFFF"/>
      <name val="Arial"/>
      <charset val="1"/>
    </font>
    <font>
      <sz val="9"/>
      <color rgb="FF000000"/>
      <name val="Arial"/>
      <charset val="1"/>
    </font>
  </fonts>
  <fills count="6">
    <fill>
      <patternFill patternType="none"/>
    </fill>
    <fill>
      <patternFill patternType="gray125"/>
    </fill>
    <fill>
      <patternFill patternType="solid">
        <fgColor rgb="FF003366"/>
        <bgColor rgb="FF333399"/>
      </patternFill>
    </fill>
    <fill>
      <patternFill patternType="solid">
        <fgColor rgb="FFC9A84C"/>
        <bgColor rgb="FFFF9900"/>
      </patternFill>
    </fill>
    <fill>
      <patternFill patternType="solid">
        <fgColor rgb="FFFFFF00"/>
        <bgColor rgb="FFFFFF00"/>
      </patternFill>
    </fill>
    <fill>
      <patternFill patternType="solid">
        <fgColor rgb="FFFFF2CC"/>
        <bgColor rgb="FFFFFFFF"/>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5">
    <xf numFmtId="0" fontId="0" fillId="0" borderId="0" xfId="0"/>
    <xf numFmtId="165" fontId="5" fillId="4" borderId="1" xfId="0" applyNumberFormat="1" applyFont="1" applyFill="1" applyBorder="1"/>
    <xf numFmtId="0" fontId="4" fillId="0" borderId="0" xfId="0" applyFont="1"/>
    <xf numFmtId="0" fontId="5" fillId="0" borderId="0" xfId="0" applyFont="1"/>
    <xf numFmtId="164" fontId="7" fillId="4" borderId="0" xfId="0" applyNumberFormat="1" applyFont="1" applyFill="1"/>
    <xf numFmtId="0" fontId="8" fillId="0" borderId="0" xfId="0" applyFont="1"/>
    <xf numFmtId="164" fontId="7" fillId="0" borderId="0" xfId="0" applyNumberFormat="1" applyFont="1"/>
    <xf numFmtId="0" fontId="9" fillId="0" borderId="0" xfId="0" applyFont="1"/>
    <xf numFmtId="0" fontId="16" fillId="2" borderId="1" xfId="0" applyFont="1" applyFill="1" applyBorder="1" applyAlignment="1">
      <alignment horizontal="center" vertical="center" wrapText="1"/>
    </xf>
    <xf numFmtId="0" fontId="10" fillId="0" borderId="1" xfId="0" applyFont="1" applyBorder="1"/>
    <xf numFmtId="0" fontId="5" fillId="0" borderId="1" xfId="0" applyFont="1" applyBorder="1" applyAlignment="1">
      <alignment horizontal="center"/>
    </xf>
    <xf numFmtId="165" fontId="10" fillId="0" borderId="1" xfId="0" applyNumberFormat="1" applyFont="1" applyBorder="1"/>
    <xf numFmtId="165" fontId="4" fillId="0" borderId="1" xfId="0" applyNumberFormat="1" applyFont="1" applyBorder="1"/>
    <xf numFmtId="0" fontId="17" fillId="0" borderId="1" xfId="0" applyFont="1" applyBorder="1" applyAlignment="1">
      <alignment horizontal="center"/>
    </xf>
    <xf numFmtId="0" fontId="8" fillId="0" borderId="1" xfId="0" applyFont="1" applyBorder="1" applyAlignment="1">
      <alignment vertical="top" wrapText="1"/>
    </xf>
    <xf numFmtId="165" fontId="10" fillId="0" borderId="1" xfId="0" applyNumberFormat="1" applyFont="1" applyBorder="1" applyAlignment="1">
      <alignment wrapText="1"/>
    </xf>
    <xf numFmtId="165" fontId="4" fillId="3" borderId="1" xfId="0" applyNumberFormat="1" applyFont="1" applyFill="1" applyBorder="1"/>
    <xf numFmtId="0" fontId="0" fillId="3" borderId="1" xfId="0" applyFill="1" applyBorder="1"/>
    <xf numFmtId="0" fontId="1" fillId="2" borderId="0" xfId="0" applyFont="1" applyFill="1" applyAlignment="1">
      <alignment horizontal="left" vertical="center"/>
    </xf>
    <xf numFmtId="0" fontId="2" fillId="0" borderId="0" xfId="0" applyFont="1"/>
    <xf numFmtId="0" fontId="3" fillId="0" borderId="0" xfId="0" applyFont="1"/>
    <xf numFmtId="0" fontId="6" fillId="3" borderId="0" xfId="0" applyFont="1" applyFill="1"/>
    <xf numFmtId="0" fontId="6" fillId="2" borderId="0" xfId="0" applyFont="1" applyFill="1"/>
    <xf numFmtId="0" fontId="10" fillId="0" borderId="0" xfId="0" applyFont="1"/>
    <xf numFmtId="1" fontId="10" fillId="0" borderId="1" xfId="0" applyNumberFormat="1" applyFont="1" applyBorder="1"/>
    <xf numFmtId="165" fontId="0" fillId="0" borderId="1" xfId="0" applyNumberFormat="1" applyBorder="1"/>
    <xf numFmtId="0" fontId="12" fillId="5" borderId="0" xfId="0" applyFont="1" applyFill="1" applyAlignment="1">
      <alignment vertical="top" wrapText="1"/>
    </xf>
    <xf numFmtId="0" fontId="13" fillId="0" borderId="0" xfId="0" applyFont="1" applyAlignment="1">
      <alignment vertical="top" wrapText="1"/>
    </xf>
    <xf numFmtId="0" fontId="4" fillId="0" borderId="0" xfId="0" applyFont="1"/>
    <xf numFmtId="165" fontId="11" fillId="0" borderId="1" xfId="0" applyNumberFormat="1" applyFont="1" applyBorder="1"/>
    <xf numFmtId="165" fontId="5" fillId="4" borderId="1" xfId="0" applyNumberFormat="1" applyFont="1" applyFill="1" applyBorder="1"/>
    <xf numFmtId="0" fontId="14" fillId="2" borderId="0" xfId="0" applyFont="1" applyFill="1" applyAlignment="1">
      <alignment horizontal="left" vertical="center"/>
    </xf>
    <xf numFmtId="0" fontId="15" fillId="5" borderId="0" xfId="0" applyFont="1" applyFill="1" applyAlignment="1">
      <alignment vertical="center" wrapText="1"/>
    </xf>
    <xf numFmtId="0" fontId="16" fillId="3" borderId="1" xfId="0" applyFont="1" applyFill="1" applyBorder="1"/>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BFBFBF"/>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5555"/>
      <rgbColor rgb="FFC9A84C"/>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tabSelected="1" zoomScaleNormal="100" workbookViewId="0">
      <selection sqref="A1:F1"/>
    </sheetView>
  </sheetViews>
  <sheetFormatPr defaultColWidth="8.7109375" defaultRowHeight="15" x14ac:dyDescent="0.25"/>
  <cols>
    <col min="1" max="1" width="30" customWidth="1"/>
    <col min="2" max="2" width="35" customWidth="1"/>
    <col min="3" max="3" width="22" customWidth="1"/>
    <col min="4" max="4" width="20" customWidth="1"/>
    <col min="5" max="6" width="18" customWidth="1"/>
  </cols>
  <sheetData>
    <row r="1" spans="1:6" ht="27.75" customHeight="1" x14ac:dyDescent="0.25">
      <c r="A1" s="18" t="s">
        <v>0</v>
      </c>
      <c r="B1" s="18"/>
      <c r="C1" s="18"/>
      <c r="D1" s="18"/>
      <c r="E1" s="18"/>
      <c r="F1" s="18"/>
    </row>
    <row r="2" spans="1:6" ht="19.5" customHeight="1" x14ac:dyDescent="0.25">
      <c r="A2" s="19" t="s">
        <v>1</v>
      </c>
      <c r="B2" s="19"/>
      <c r="C2" s="19"/>
      <c r="D2" s="19"/>
      <c r="E2" s="19"/>
      <c r="F2" s="19"/>
    </row>
    <row r="3" spans="1:6" ht="15.75" customHeight="1" x14ac:dyDescent="0.25">
      <c r="A3" s="20" t="s">
        <v>2</v>
      </c>
      <c r="B3" s="20"/>
      <c r="C3" s="20"/>
      <c r="D3" s="20"/>
      <c r="E3" s="20"/>
      <c r="F3" s="20"/>
    </row>
    <row r="4" spans="1:6" x14ac:dyDescent="0.25">
      <c r="A4" s="2" t="s">
        <v>3</v>
      </c>
      <c r="B4" s="3" t="s">
        <v>4</v>
      </c>
    </row>
    <row r="5" spans="1:6" ht="6" customHeight="1" x14ac:dyDescent="0.25"/>
    <row r="6" spans="1:6" ht="18" customHeight="1" x14ac:dyDescent="0.25">
      <c r="A6" s="21" t="s">
        <v>5</v>
      </c>
      <c r="B6" s="21"/>
      <c r="C6" s="21"/>
      <c r="D6" s="21"/>
      <c r="E6" s="21"/>
      <c r="F6" s="21"/>
    </row>
    <row r="7" spans="1:6" x14ac:dyDescent="0.25">
      <c r="A7" s="2" t="s">
        <v>6</v>
      </c>
      <c r="C7" s="4">
        <v>0.35</v>
      </c>
      <c r="D7" s="5"/>
    </row>
    <row r="8" spans="1:6" x14ac:dyDescent="0.25">
      <c r="A8" s="2" t="s">
        <v>7</v>
      </c>
      <c r="C8" s="6">
        <v>0.1</v>
      </c>
      <c r="D8" s="5" t="s">
        <v>8</v>
      </c>
    </row>
    <row r="9" spans="1:6" ht="19.5" customHeight="1" x14ac:dyDescent="0.25">
      <c r="A9" s="2" t="s">
        <v>9</v>
      </c>
      <c r="C9" s="7" t="s">
        <v>10</v>
      </c>
    </row>
    <row r="10" spans="1:6" ht="15.75" customHeight="1" x14ac:dyDescent="0.25"/>
    <row r="11" spans="1:6" ht="18" customHeight="1" x14ac:dyDescent="0.25">
      <c r="A11" s="22" t="s">
        <v>11</v>
      </c>
      <c r="B11" s="22"/>
      <c r="C11" s="22"/>
      <c r="D11" s="22"/>
      <c r="E11" s="22"/>
      <c r="F11" s="22"/>
    </row>
    <row r="12" spans="1:6" x14ac:dyDescent="0.25">
      <c r="A12" s="23" t="s">
        <v>12</v>
      </c>
      <c r="B12" s="23"/>
      <c r="C12" s="23"/>
      <c r="D12" s="24">
        <f>COUNTA(Detail!A4:A19)</f>
        <v>16</v>
      </c>
      <c r="E12" s="24"/>
      <c r="F12" s="24"/>
    </row>
    <row r="13" spans="1:6" x14ac:dyDescent="0.25">
      <c r="A13" s="23" t="s">
        <v>13</v>
      </c>
      <c r="B13" s="23"/>
      <c r="C13" s="23"/>
      <c r="D13" s="25">
        <f>SUM(Detail!D4:D19)</f>
        <v>2052361.1800000002</v>
      </c>
      <c r="E13" s="25"/>
      <c r="F13" s="25"/>
    </row>
    <row r="14" spans="1:6" x14ac:dyDescent="0.25">
      <c r="A14" s="23" t="s">
        <v>14</v>
      </c>
      <c r="B14" s="23"/>
      <c r="C14" s="23"/>
      <c r="D14" s="25">
        <f>SUM(Detail!E4:E19)</f>
        <v>697932.326</v>
      </c>
      <c r="E14" s="25"/>
      <c r="F14" s="25"/>
    </row>
    <row r="15" spans="1:6" x14ac:dyDescent="0.25">
      <c r="A15" s="23" t="s">
        <v>15</v>
      </c>
      <c r="B15" s="23"/>
      <c r="C15" s="23"/>
      <c r="D15" s="25">
        <f>SUMIF(Detail!H4:H19,"401(a)",Detail!F4:F19)</f>
        <v>189168.83600000001</v>
      </c>
      <c r="E15" s="25"/>
      <c r="F15" s="25"/>
    </row>
    <row r="16" spans="1:6" x14ac:dyDescent="0.25">
      <c r="A16" s="28" t="s">
        <v>16</v>
      </c>
      <c r="B16" s="28"/>
      <c r="C16" s="28"/>
      <c r="D16" s="29">
        <f>D13+D14+D15</f>
        <v>2939462.3420000002</v>
      </c>
      <c r="E16" s="29"/>
      <c r="F16" s="29"/>
    </row>
    <row r="17" spans="1:6" x14ac:dyDescent="0.25">
      <c r="A17" s="23" t="s">
        <v>17</v>
      </c>
      <c r="B17" s="23"/>
      <c r="C17" s="23"/>
      <c r="D17" s="30">
        <v>2000000</v>
      </c>
      <c r="E17" s="30"/>
      <c r="F17" s="30"/>
    </row>
    <row r="18" spans="1:6" x14ac:dyDescent="0.25">
      <c r="A18" s="23" t="s">
        <v>18</v>
      </c>
      <c r="B18" s="23"/>
      <c r="C18" s="23"/>
      <c r="D18" s="25">
        <f>D16-D17</f>
        <v>939462.34200000018</v>
      </c>
      <c r="E18" s="25"/>
      <c r="F18" s="25"/>
    </row>
    <row r="20" spans="1:6" ht="39.75" customHeight="1" x14ac:dyDescent="0.25">
      <c r="A20" s="26" t="s">
        <v>19</v>
      </c>
      <c r="B20" s="26"/>
      <c r="C20" s="26"/>
      <c r="D20" s="26"/>
      <c r="E20" s="26"/>
      <c r="F20" s="26"/>
    </row>
    <row r="21" spans="1:6" ht="48" customHeight="1" x14ac:dyDescent="0.25">
      <c r="A21" s="27" t="s">
        <v>20</v>
      </c>
      <c r="B21" s="27"/>
      <c r="C21" s="27"/>
      <c r="D21" s="27"/>
      <c r="E21" s="27"/>
      <c r="F21" s="27"/>
    </row>
  </sheetData>
  <mergeCells count="21">
    <mergeCell ref="A18:C18"/>
    <mergeCell ref="D18:F18"/>
    <mergeCell ref="A20:F20"/>
    <mergeCell ref="A21:F21"/>
    <mergeCell ref="A15:C15"/>
    <mergeCell ref="D15:F15"/>
    <mergeCell ref="A16:C16"/>
    <mergeCell ref="D16:F16"/>
    <mergeCell ref="A17:C17"/>
    <mergeCell ref="D17:F17"/>
    <mergeCell ref="A12:C12"/>
    <mergeCell ref="D12:F12"/>
    <mergeCell ref="A13:C13"/>
    <mergeCell ref="D13:F13"/>
    <mergeCell ref="A14:C14"/>
    <mergeCell ref="D14:F14"/>
    <mergeCell ref="A1:F1"/>
    <mergeCell ref="A2:F2"/>
    <mergeCell ref="A3:F3"/>
    <mergeCell ref="A6:F6"/>
    <mergeCell ref="A11:F11"/>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showGridLines="0" zoomScale="130" zoomScaleNormal="130" workbookViewId="0">
      <pane ySplit="3" topLeftCell="A4" activePane="bottomLeft" state="frozen"/>
      <selection pane="bottomLeft" activeCell="A19" sqref="A19"/>
    </sheetView>
  </sheetViews>
  <sheetFormatPr defaultColWidth="8.7109375" defaultRowHeight="15" x14ac:dyDescent="0.25"/>
  <cols>
    <col min="1" max="1" width="44.28515625" customWidth="1"/>
    <col min="2" max="2" width="22" customWidth="1"/>
    <col min="3" max="3" width="12" customWidth="1"/>
    <col min="4" max="4" width="17" customWidth="1"/>
    <col min="5" max="5" width="13" customWidth="1"/>
    <col min="6" max="6" width="16.5703125" customWidth="1"/>
    <col min="7" max="7" width="15" customWidth="1"/>
    <col min="8" max="8" width="11" customWidth="1"/>
    <col min="9" max="9" width="42" customWidth="1"/>
  </cols>
  <sheetData>
    <row r="1" spans="1:9" ht="24" customHeight="1" x14ac:dyDescent="0.25">
      <c r="A1" s="31" t="s">
        <v>21</v>
      </c>
      <c r="B1" s="31"/>
      <c r="C1" s="31"/>
      <c r="D1" s="31"/>
      <c r="E1" s="31"/>
      <c r="F1" s="31"/>
      <c r="G1" s="31"/>
      <c r="H1" s="31"/>
      <c r="I1" s="31"/>
    </row>
    <row r="2" spans="1:9" ht="31.5" customHeight="1" x14ac:dyDescent="0.25">
      <c r="A2" s="32" t="s">
        <v>22</v>
      </c>
      <c r="B2" s="32"/>
      <c r="C2" s="32"/>
      <c r="D2" s="32"/>
      <c r="E2" s="32"/>
      <c r="F2" s="32"/>
      <c r="G2" s="32"/>
      <c r="H2" s="32"/>
      <c r="I2" s="32"/>
    </row>
    <row r="3" spans="1:9" ht="36" customHeight="1" x14ac:dyDescent="0.25">
      <c r="A3" s="8" t="s">
        <v>23</v>
      </c>
      <c r="B3" s="8" t="s">
        <v>24</v>
      </c>
      <c r="C3" s="8" t="s">
        <v>25</v>
      </c>
      <c r="D3" s="8" t="s">
        <v>26</v>
      </c>
      <c r="E3" s="8" t="s">
        <v>27</v>
      </c>
      <c r="F3" s="8" t="s">
        <v>28</v>
      </c>
      <c r="G3" s="8" t="s">
        <v>29</v>
      </c>
      <c r="H3" s="8" t="s">
        <v>30</v>
      </c>
      <c r="I3" s="8" t="s">
        <v>31</v>
      </c>
    </row>
    <row r="4" spans="1:9" ht="30" customHeight="1" x14ac:dyDescent="0.25">
      <c r="A4" s="9" t="s">
        <v>32</v>
      </c>
      <c r="B4" s="9" t="s">
        <v>33</v>
      </c>
      <c r="C4" s="10" t="s">
        <v>34</v>
      </c>
      <c r="D4" s="1">
        <v>143484.68</v>
      </c>
      <c r="E4" s="11">
        <f>D4*Summary!$C$7</f>
        <v>50219.637999999992</v>
      </c>
      <c r="F4" s="11">
        <f>D4*Summary!$C$8</f>
        <v>14348.468000000001</v>
      </c>
      <c r="G4" s="12">
        <f t="shared" ref="G4:G14" si="0">D4+E4+F4</f>
        <v>208052.78599999996</v>
      </c>
      <c r="H4" s="13" t="s">
        <v>35</v>
      </c>
      <c r="I4" s="14" t="s">
        <v>36</v>
      </c>
    </row>
    <row r="5" spans="1:9" ht="30" customHeight="1" x14ac:dyDescent="0.25">
      <c r="A5" s="9" t="s">
        <v>37</v>
      </c>
      <c r="B5" s="9" t="s">
        <v>38</v>
      </c>
      <c r="C5" s="10" t="s">
        <v>34</v>
      </c>
      <c r="D5" s="1">
        <v>144200</v>
      </c>
      <c r="E5" s="11">
        <f>D5*Summary!$C$7</f>
        <v>50470</v>
      </c>
      <c r="F5" s="11">
        <f>D5*Summary!$C$8</f>
        <v>14420</v>
      </c>
      <c r="G5" s="12">
        <f t="shared" si="0"/>
        <v>209090</v>
      </c>
      <c r="H5" s="13" t="s">
        <v>35</v>
      </c>
      <c r="I5" s="14" t="s">
        <v>39</v>
      </c>
    </row>
    <row r="6" spans="1:9" ht="30" customHeight="1" x14ac:dyDescent="0.25">
      <c r="A6" s="9" t="s">
        <v>40</v>
      </c>
      <c r="B6" s="9" t="s">
        <v>41</v>
      </c>
      <c r="C6" s="10" t="s">
        <v>34</v>
      </c>
      <c r="D6" s="1">
        <v>151861.74</v>
      </c>
      <c r="E6" s="11">
        <f>D6*Summary!$C$7</f>
        <v>53151.608999999997</v>
      </c>
      <c r="F6" s="11">
        <f>D6*Summary!$C$8</f>
        <v>15186.173999999999</v>
      </c>
      <c r="G6" s="12">
        <f t="shared" si="0"/>
        <v>220199.52299999999</v>
      </c>
      <c r="H6" s="13" t="s">
        <v>35</v>
      </c>
      <c r="I6" s="14" t="s">
        <v>42</v>
      </c>
    </row>
    <row r="7" spans="1:9" ht="30" customHeight="1" x14ac:dyDescent="0.25">
      <c r="A7" s="9" t="s">
        <v>43</v>
      </c>
      <c r="B7" s="9" t="s">
        <v>44</v>
      </c>
      <c r="C7" s="10" t="s">
        <v>34</v>
      </c>
      <c r="D7" s="1">
        <v>151862.06</v>
      </c>
      <c r="E7" s="11">
        <f>D7*Summary!$C$7</f>
        <v>53151.720999999998</v>
      </c>
      <c r="F7" s="11">
        <f>D7*Summary!$C$8</f>
        <v>15186.206</v>
      </c>
      <c r="G7" s="12">
        <f t="shared" si="0"/>
        <v>220199.98699999999</v>
      </c>
      <c r="H7" s="13" t="s">
        <v>35</v>
      </c>
      <c r="I7" s="14" t="s">
        <v>45</v>
      </c>
    </row>
    <row r="8" spans="1:9" ht="30" customHeight="1" x14ac:dyDescent="0.25">
      <c r="A8" s="9" t="s">
        <v>46</v>
      </c>
      <c r="B8" s="9" t="s">
        <v>47</v>
      </c>
      <c r="C8" s="10" t="s">
        <v>48</v>
      </c>
      <c r="D8" s="1">
        <v>128750</v>
      </c>
      <c r="E8" s="11">
        <f>D8*Summary!$C$7</f>
        <v>45062.5</v>
      </c>
      <c r="F8" s="11">
        <f>D8*Summary!$C$8</f>
        <v>12875</v>
      </c>
      <c r="G8" s="12">
        <f t="shared" si="0"/>
        <v>186687.5</v>
      </c>
      <c r="H8" s="13" t="s">
        <v>35</v>
      </c>
      <c r="I8" s="14" t="s">
        <v>49</v>
      </c>
    </row>
    <row r="9" spans="1:9" ht="30" customHeight="1" x14ac:dyDescent="0.25">
      <c r="A9" s="9" t="s">
        <v>50</v>
      </c>
      <c r="B9" s="9" t="s">
        <v>51</v>
      </c>
      <c r="C9" s="10" t="s">
        <v>52</v>
      </c>
      <c r="D9" s="1">
        <v>127308</v>
      </c>
      <c r="E9" s="11">
        <f>D9*Summary!$C$7</f>
        <v>44557.799999999996</v>
      </c>
      <c r="F9" s="11">
        <f>D9*Summary!$C$8</f>
        <v>12730.800000000001</v>
      </c>
      <c r="G9" s="12">
        <f t="shared" si="0"/>
        <v>184596.59999999998</v>
      </c>
      <c r="H9" s="13" t="s">
        <v>35</v>
      </c>
      <c r="I9" s="14" t="s">
        <v>53</v>
      </c>
    </row>
    <row r="10" spans="1:9" ht="30" customHeight="1" x14ac:dyDescent="0.25">
      <c r="A10" s="9" t="s">
        <v>54</v>
      </c>
      <c r="B10" s="9" t="s">
        <v>33</v>
      </c>
      <c r="C10" s="10" t="s">
        <v>55</v>
      </c>
      <c r="D10" s="1">
        <v>182725</v>
      </c>
      <c r="E10" s="11">
        <f>D10*Summary!$C$7</f>
        <v>63953.749999999993</v>
      </c>
      <c r="F10" s="11">
        <f>D10*Summary!$C$8</f>
        <v>18272.5</v>
      </c>
      <c r="G10" s="12">
        <f t="shared" si="0"/>
        <v>264951.25</v>
      </c>
      <c r="H10" s="13" t="s">
        <v>35</v>
      </c>
      <c r="I10" s="14" t="s">
        <v>56</v>
      </c>
    </row>
    <row r="11" spans="1:9" ht="30" customHeight="1" x14ac:dyDescent="0.25">
      <c r="A11" s="9" t="s">
        <v>57</v>
      </c>
      <c r="B11" s="9" t="s">
        <v>58</v>
      </c>
      <c r="C11" s="10" t="s">
        <v>59</v>
      </c>
      <c r="D11" s="1">
        <v>115000</v>
      </c>
      <c r="E11" s="11">
        <f>D11*Summary!$C$7</f>
        <v>40250</v>
      </c>
      <c r="F11" s="11">
        <f>D11*Summary!$C$8</f>
        <v>11500</v>
      </c>
      <c r="G11" s="12">
        <f t="shared" si="0"/>
        <v>166750</v>
      </c>
      <c r="H11" s="13" t="s">
        <v>35</v>
      </c>
      <c r="I11" s="14" t="s">
        <v>60</v>
      </c>
    </row>
    <row r="12" spans="1:9" ht="30" customHeight="1" x14ac:dyDescent="0.25">
      <c r="A12" s="9" t="s">
        <v>61</v>
      </c>
      <c r="B12" s="9" t="s">
        <v>62</v>
      </c>
      <c r="C12" s="10" t="s">
        <v>34</v>
      </c>
      <c r="D12" s="1">
        <v>123600</v>
      </c>
      <c r="E12" s="11">
        <f>D12*Summary!$C$7</f>
        <v>43260</v>
      </c>
      <c r="F12" s="11">
        <f>D12*Summary!$C$8</f>
        <v>12360</v>
      </c>
      <c r="G12" s="12">
        <f t="shared" si="0"/>
        <v>179220</v>
      </c>
      <c r="H12" s="13" t="s">
        <v>35</v>
      </c>
      <c r="I12" s="14" t="s">
        <v>63</v>
      </c>
    </row>
    <row r="13" spans="1:9" ht="30" customHeight="1" x14ac:dyDescent="0.25">
      <c r="A13" s="9" t="s">
        <v>64</v>
      </c>
      <c r="B13" s="9" t="s">
        <v>41</v>
      </c>
      <c r="C13" s="10" t="s">
        <v>34</v>
      </c>
      <c r="D13" s="1">
        <v>129009.03</v>
      </c>
      <c r="E13" s="11">
        <f>D13*Summary!$C$7</f>
        <v>45153.160499999998</v>
      </c>
      <c r="F13" s="11">
        <f>D13*Summary!$C$8</f>
        <v>12900.903</v>
      </c>
      <c r="G13" s="12">
        <f t="shared" si="0"/>
        <v>187063.09349999999</v>
      </c>
      <c r="H13" s="13" t="s">
        <v>35</v>
      </c>
      <c r="I13" s="14" t="s">
        <v>65</v>
      </c>
    </row>
    <row r="14" spans="1:9" ht="30" customHeight="1" x14ac:dyDescent="0.25">
      <c r="A14" s="9" t="s">
        <v>66</v>
      </c>
      <c r="B14" s="9" t="s">
        <v>67</v>
      </c>
      <c r="C14" s="10" t="s">
        <v>68</v>
      </c>
      <c r="D14" s="1">
        <v>158936.07999999999</v>
      </c>
      <c r="E14" s="11">
        <f>D14*Summary!$C$7</f>
        <v>55627.62799999999</v>
      </c>
      <c r="F14" s="11">
        <f>D14*Summary!$C$8</f>
        <v>15893.608</v>
      </c>
      <c r="G14" s="12">
        <f t="shared" si="0"/>
        <v>230457.31599999999</v>
      </c>
      <c r="H14" s="13" t="s">
        <v>35</v>
      </c>
      <c r="I14" s="14" t="s">
        <v>69</v>
      </c>
    </row>
    <row r="15" spans="1:9" ht="30" customHeight="1" x14ac:dyDescent="0.25">
      <c r="A15" s="9" t="s">
        <v>70</v>
      </c>
      <c r="B15" s="9" t="s">
        <v>44</v>
      </c>
      <c r="C15" s="10" t="s">
        <v>71</v>
      </c>
      <c r="D15" s="1">
        <v>58268.82</v>
      </c>
      <c r="E15" s="11">
        <v>0</v>
      </c>
      <c r="F15" s="11">
        <v>0</v>
      </c>
      <c r="G15" s="12">
        <f>D15+E15</f>
        <v>58268.82</v>
      </c>
      <c r="H15" s="13" t="s">
        <v>72</v>
      </c>
      <c r="I15" s="14" t="s">
        <v>73</v>
      </c>
    </row>
    <row r="16" spans="1:9" ht="30" customHeight="1" x14ac:dyDescent="0.25">
      <c r="A16" s="9" t="s">
        <v>74</v>
      </c>
      <c r="B16" s="9" t="s">
        <v>41</v>
      </c>
      <c r="C16" s="10" t="s">
        <v>59</v>
      </c>
      <c r="D16" s="1">
        <v>105557.21</v>
      </c>
      <c r="E16" s="11">
        <f>D16*Summary!$C$7</f>
        <v>36945.023500000003</v>
      </c>
      <c r="F16" s="11">
        <f>D16*Summary!$C$8</f>
        <v>10555.721000000001</v>
      </c>
      <c r="G16" s="12">
        <f>D16+E16+F16</f>
        <v>153057.95449999999</v>
      </c>
      <c r="H16" s="13" t="s">
        <v>35</v>
      </c>
      <c r="I16" s="14" t="s">
        <v>75</v>
      </c>
    </row>
    <row r="17" spans="1:9" ht="30" customHeight="1" x14ac:dyDescent="0.25">
      <c r="A17" s="9" t="s">
        <v>76</v>
      </c>
      <c r="B17" s="9" t="s">
        <v>51</v>
      </c>
      <c r="C17" s="10" t="s">
        <v>59</v>
      </c>
      <c r="D17" s="1">
        <v>111394.56</v>
      </c>
      <c r="E17" s="11">
        <f>D17*Summary!$C$7</f>
        <v>38988.095999999998</v>
      </c>
      <c r="F17" s="11">
        <f>D17*Summary!$C$8</f>
        <v>11139.456</v>
      </c>
      <c r="G17" s="12">
        <f>D17+E17+F17</f>
        <v>161522.11199999999</v>
      </c>
      <c r="H17" s="13" t="s">
        <v>35</v>
      </c>
      <c r="I17" s="14" t="s">
        <v>77</v>
      </c>
    </row>
    <row r="18" spans="1:9" ht="30" customHeight="1" x14ac:dyDescent="0.25">
      <c r="A18" s="9" t="s">
        <v>78</v>
      </c>
      <c r="B18" s="9" t="s">
        <v>67</v>
      </c>
      <c r="C18" s="10" t="s">
        <v>79</v>
      </c>
      <c r="D18" s="1">
        <v>102404</v>
      </c>
      <c r="E18" s="11">
        <f>D18*Summary!$C$7</f>
        <v>35841.399999999994</v>
      </c>
      <c r="F18" s="15" t="s">
        <v>80</v>
      </c>
      <c r="G18" s="12">
        <f>D18+E18</f>
        <v>138245.4</v>
      </c>
      <c r="H18" s="13" t="s">
        <v>81</v>
      </c>
      <c r="I18" s="14" t="s">
        <v>82</v>
      </c>
    </row>
    <row r="19" spans="1:9" ht="30" customHeight="1" x14ac:dyDescent="0.25">
      <c r="A19" s="9" t="s">
        <v>83</v>
      </c>
      <c r="B19" s="9" t="s">
        <v>44</v>
      </c>
      <c r="C19" s="10" t="s">
        <v>59</v>
      </c>
      <c r="D19" s="1">
        <v>118000</v>
      </c>
      <c r="E19" s="11">
        <f>D19*Summary!$C$7</f>
        <v>41300</v>
      </c>
      <c r="F19" s="11">
        <f>D19*Summary!$C$8</f>
        <v>11800</v>
      </c>
      <c r="G19" s="12">
        <f>D19+E19+F19</f>
        <v>171100</v>
      </c>
      <c r="H19" s="13" t="s">
        <v>35</v>
      </c>
      <c r="I19" s="14" t="s">
        <v>84</v>
      </c>
    </row>
    <row r="20" spans="1:9" ht="18" customHeight="1" x14ac:dyDescent="0.25">
      <c r="A20" s="33" t="s">
        <v>85</v>
      </c>
      <c r="B20" s="33"/>
      <c r="C20" s="33"/>
      <c r="D20" s="16">
        <f>SUM(D4:D19)</f>
        <v>2052361.1800000002</v>
      </c>
      <c r="E20" s="16">
        <f>SUM(E4:E19)</f>
        <v>697932.326</v>
      </c>
      <c r="F20" s="16">
        <f>SUMIF(H4:H19,"401(a)",F4:F19)</f>
        <v>189168.83600000001</v>
      </c>
      <c r="G20" s="16">
        <f>SUM(G4:G19)</f>
        <v>2939462.3419999997</v>
      </c>
      <c r="H20" s="17"/>
      <c r="I20" s="17"/>
    </row>
  </sheetData>
  <mergeCells count="3">
    <mergeCell ref="A1:I1"/>
    <mergeCell ref="A2:I2"/>
    <mergeCell ref="A20:C20"/>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
  <sheetViews>
    <sheetView showGridLines="0" zoomScaleNormal="100" workbookViewId="0">
      <selection activeCell="H9" sqref="H9"/>
    </sheetView>
  </sheetViews>
  <sheetFormatPr defaultColWidth="8.7109375" defaultRowHeight="15" x14ac:dyDescent="0.25"/>
  <cols>
    <col min="1" max="4" width="25" customWidth="1"/>
  </cols>
  <sheetData>
    <row r="1" spans="1:4" ht="24" customHeight="1" x14ac:dyDescent="0.25">
      <c r="A1" s="31" t="s">
        <v>86</v>
      </c>
      <c r="B1" s="31"/>
      <c r="C1" s="31"/>
      <c r="D1" s="31"/>
    </row>
    <row r="3" spans="1:4" ht="30" customHeight="1" x14ac:dyDescent="0.25">
      <c r="A3" s="34" t="s">
        <v>87</v>
      </c>
      <c r="B3" s="34"/>
      <c r="C3" s="34"/>
      <c r="D3" s="34"/>
    </row>
    <row r="4" spans="1:4" ht="30" customHeight="1" x14ac:dyDescent="0.25">
      <c r="A4" s="34" t="s">
        <v>88</v>
      </c>
      <c r="B4" s="34"/>
      <c r="C4" s="34"/>
      <c r="D4" s="34"/>
    </row>
    <row r="5" spans="1:4" ht="30" customHeight="1" x14ac:dyDescent="0.25">
      <c r="A5" s="34" t="s">
        <v>89</v>
      </c>
      <c r="B5" s="34"/>
      <c r="C5" s="34"/>
      <c r="D5" s="34"/>
    </row>
    <row r="6" spans="1:4" ht="38.25" customHeight="1" x14ac:dyDescent="0.25">
      <c r="A6" s="34" t="s">
        <v>90</v>
      </c>
      <c r="B6" s="34"/>
      <c r="C6" s="34"/>
      <c r="D6" s="34"/>
    </row>
    <row r="7" spans="1:4" ht="69.75" customHeight="1" x14ac:dyDescent="0.25">
      <c r="A7" s="34" t="s">
        <v>91</v>
      </c>
      <c r="B7" s="34"/>
      <c r="C7" s="34"/>
      <c r="D7" s="34"/>
    </row>
    <row r="8" spans="1:4" ht="33" customHeight="1" x14ac:dyDescent="0.25">
      <c r="A8" s="34" t="s">
        <v>92</v>
      </c>
      <c r="B8" s="34"/>
      <c r="C8" s="34"/>
      <c r="D8" s="34"/>
    </row>
    <row r="9" spans="1:4" ht="105.75" customHeight="1" x14ac:dyDescent="0.25">
      <c r="A9" s="34" t="s">
        <v>93</v>
      </c>
      <c r="B9" s="34"/>
      <c r="C9" s="34"/>
      <c r="D9" s="34"/>
    </row>
    <row r="10" spans="1:4" ht="47.25" customHeight="1" x14ac:dyDescent="0.25">
      <c r="A10" s="34" t="s">
        <v>94</v>
      </c>
      <c r="B10" s="34"/>
      <c r="C10" s="34"/>
      <c r="D10" s="34"/>
    </row>
    <row r="11" spans="1:4" ht="37.5" customHeight="1" x14ac:dyDescent="0.25">
      <c r="A11" s="34" t="s">
        <v>95</v>
      </c>
      <c r="B11" s="34"/>
      <c r="C11" s="34"/>
      <c r="D11" s="34"/>
    </row>
    <row r="12" spans="1:4" ht="59.25" customHeight="1" x14ac:dyDescent="0.25">
      <c r="A12" s="34"/>
      <c r="B12" s="34"/>
      <c r="C12" s="34"/>
      <c r="D12" s="34"/>
    </row>
  </sheetData>
  <mergeCells count="11">
    <mergeCell ref="A12:D12"/>
    <mergeCell ref="A7:D7"/>
    <mergeCell ref="A8:D8"/>
    <mergeCell ref="A9:D9"/>
    <mergeCell ref="A10:D10"/>
    <mergeCell ref="A11:D11"/>
    <mergeCell ref="A1:D1"/>
    <mergeCell ref="A3:D3"/>
    <mergeCell ref="A4:D4"/>
    <mergeCell ref="A5:D5"/>
    <mergeCell ref="A6:D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Detail</vt:lpstr>
      <vt:lpstr>Source &amp; Methodology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Stephanie Kienzle</cp:lastModifiedBy>
  <cp:revision>0</cp:revision>
  <dcterms:created xsi:type="dcterms:W3CDTF">2026-06-17T19:37:36Z</dcterms:created>
  <dcterms:modified xsi:type="dcterms:W3CDTF">2026-06-19T20:28:38Z</dcterms:modified>
  <dc:language>en-US</dc:language>
</cp:coreProperties>
</file>